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180" windowHeight="78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3" i="1"/>
  <c r="C32"/>
  <c r="C30"/>
  <c r="C31"/>
  <c r="E31"/>
  <c r="C28"/>
  <c r="C27"/>
  <c r="C26"/>
  <c r="E26"/>
  <c r="E27"/>
  <c r="E28"/>
  <c r="E29"/>
  <c r="E30"/>
  <c r="E32"/>
  <c r="E33"/>
  <c r="D26"/>
  <c r="D27"/>
  <c r="D28"/>
  <c r="D29"/>
  <c r="D30"/>
  <c r="D32"/>
  <c r="D33"/>
  <c r="C33"/>
  <c r="C29"/>
  <c r="C25"/>
  <c r="E25"/>
  <c r="D25"/>
  <c r="J20"/>
  <c r="J19"/>
  <c r="J18"/>
  <c r="J13"/>
  <c r="J12"/>
  <c r="J11"/>
  <c r="J6"/>
  <c r="L6"/>
  <c r="J5"/>
  <c r="L5"/>
  <c r="M4"/>
  <c r="L4"/>
  <c r="J4"/>
  <c r="K4"/>
  <c r="G20"/>
  <c r="E20"/>
  <c r="I20"/>
  <c r="G19"/>
  <c r="E19"/>
  <c r="H19"/>
  <c r="I18"/>
  <c r="G18"/>
  <c r="E18"/>
  <c r="H18"/>
  <c r="G13"/>
  <c r="I13"/>
  <c r="G12"/>
  <c r="E12"/>
  <c r="I12"/>
  <c r="G11"/>
  <c r="E11"/>
  <c r="I11"/>
  <c r="G5"/>
  <c r="K5"/>
  <c r="G6"/>
  <c r="K6"/>
  <c r="E5"/>
  <c r="H5"/>
  <c r="E6"/>
  <c r="H6"/>
  <c r="I4"/>
  <c r="H4"/>
  <c r="G4"/>
  <c r="E4"/>
  <c r="M13"/>
  <c r="D31"/>
  <c r="K23"/>
  <c r="I5"/>
  <c r="M5"/>
  <c r="M11"/>
  <c r="M22"/>
  <c r="M12"/>
  <c r="M20"/>
  <c r="I19"/>
  <c r="M19"/>
  <c r="M18"/>
  <c r="K19"/>
  <c r="L18"/>
  <c r="L19"/>
  <c r="K18"/>
  <c r="K22"/>
  <c r="K20"/>
  <c r="K11"/>
  <c r="K12"/>
  <c r="K13"/>
  <c r="K24"/>
  <c r="H20"/>
  <c r="L20"/>
  <c r="H11"/>
  <c r="L11"/>
  <c r="L22"/>
  <c r="H12"/>
  <c r="L12"/>
  <c r="L23"/>
  <c r="H13"/>
  <c r="L13"/>
  <c r="L24"/>
  <c r="I6"/>
  <c r="M6"/>
  <c r="M24"/>
  <c r="M23"/>
</calcChain>
</file>

<file path=xl/sharedStrings.xml><?xml version="1.0" encoding="utf-8"?>
<sst xmlns="http://schemas.openxmlformats.org/spreadsheetml/2006/main" count="73" uniqueCount="29">
  <si>
    <t>Scheme</t>
  </si>
  <si>
    <t>Police Station</t>
  </si>
  <si>
    <t>Spend</t>
  </si>
  <si>
    <t>No.</t>
  </si>
  <si>
    <t xml:space="preserve">Average </t>
  </si>
  <si>
    <t xml:space="preserve">Start pt -17.5% </t>
  </si>
  <si>
    <t>Less 25% - no VAT</t>
  </si>
  <si>
    <t>Less 30% - no VAT</t>
  </si>
  <si>
    <t>London Scheme</t>
  </si>
  <si>
    <t>W &amp; C</t>
  </si>
  <si>
    <t>Start pt less VAT</t>
  </si>
  <si>
    <t>N &amp; E</t>
  </si>
  <si>
    <t>South</t>
  </si>
  <si>
    <t>Magistrates Court</t>
  </si>
  <si>
    <t>Crown Court (less than 500 pages)</t>
  </si>
  <si>
    <t>Share</t>
  </si>
  <si>
    <t>Cost at -17.5%</t>
  </si>
  <si>
    <t>Cost at -25%</t>
  </si>
  <si>
    <t>Cost at -30%</t>
  </si>
  <si>
    <t>Total fees</t>
  </si>
  <si>
    <t>No. of cases:</t>
  </si>
  <si>
    <t>Per Year</t>
  </si>
  <si>
    <t>Per Month</t>
  </si>
  <si>
    <t>Per week</t>
  </si>
  <si>
    <t>Type of case</t>
  </si>
  <si>
    <t>PS</t>
  </si>
  <si>
    <t>MC</t>
  </si>
  <si>
    <t>CC</t>
  </si>
  <si>
    <t>Average less VAT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</si>
</sst>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2" fontId="0" fillId="0" borderId="0" xfId="0" applyNumberFormat="1"/>
    <xf numFmtId="2" fontId="0" fillId="0" borderId="0" xfId="0" applyNumberFormat="1" applyAlignment="1">
      <alignment vertical="center" wrapText="1"/>
    </xf>
    <xf numFmtId="2" fontId="0" fillId="0" borderId="1" xfId="0" applyNumberFormat="1" applyBorder="1"/>
    <xf numFmtId="2" fontId="1" fillId="0" borderId="0" xfId="0" applyNumberFormat="1" applyFont="1"/>
    <xf numFmtId="1" fontId="0" fillId="0" borderId="1" xfId="0" applyNumberFormat="1" applyBorder="1"/>
    <xf numFmtId="2" fontId="1" fillId="0" borderId="0" xfId="0" applyNumberFormat="1" applyFont="1" applyAlignment="1">
      <alignment vertical="center" wrapText="1"/>
    </xf>
    <xf numFmtId="2" fontId="1" fillId="0" borderId="1" xfId="0" applyNumberFormat="1" applyFont="1" applyBorder="1"/>
    <xf numFmtId="2" fontId="0" fillId="0" borderId="2" xfId="0" applyNumberFormat="1" applyBorder="1"/>
    <xf numFmtId="2" fontId="0" fillId="0" borderId="3" xfId="0" applyNumberFormat="1" applyBorder="1"/>
    <xf numFmtId="2" fontId="0" fillId="0" borderId="4" xfId="0" applyNumberFormat="1" applyBorder="1"/>
    <xf numFmtId="1" fontId="0" fillId="0" borderId="2" xfId="0" applyNumberFormat="1" applyBorder="1"/>
    <xf numFmtId="1" fontId="0" fillId="0" borderId="3" xfId="0" applyNumberFormat="1" applyBorder="1"/>
    <xf numFmtId="1" fontId="0" fillId="0" borderId="4" xfId="0" applyNumberFormat="1" applyBorder="1"/>
    <xf numFmtId="1" fontId="0" fillId="0" borderId="5" xfId="0" applyNumberFormat="1" applyBorder="1"/>
    <xf numFmtId="1" fontId="0" fillId="0" borderId="6" xfId="0" applyNumberFormat="1" applyBorder="1"/>
    <xf numFmtId="1" fontId="0" fillId="0" borderId="7" xfId="0" applyNumberFormat="1" applyBorder="1"/>
    <xf numFmtId="1" fontId="0" fillId="0" borderId="8" xfId="0" applyNumberFormat="1" applyBorder="1"/>
    <xf numFmtId="2" fontId="2" fillId="2" borderId="1" xfId="0" applyNumberFormat="1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2" borderId="9" xfId="0" applyNumberFormat="1" applyFont="1" applyFill="1" applyBorder="1" applyAlignment="1">
      <alignment vertical="center" wrapText="1"/>
    </xf>
    <xf numFmtId="2" fontId="1" fillId="2" borderId="10" xfId="0" applyNumberFormat="1" applyFont="1" applyFill="1" applyBorder="1" applyAlignment="1">
      <alignment vertical="center" wrapText="1"/>
    </xf>
    <xf numFmtId="1" fontId="1" fillId="0" borderId="1" xfId="0" applyNumberFormat="1" applyFont="1" applyBorder="1"/>
    <xf numFmtId="2" fontId="1" fillId="0" borderId="2" xfId="0" applyNumberFormat="1" applyFont="1" applyBorder="1"/>
    <xf numFmtId="1" fontId="1" fillId="0" borderId="2" xfId="0" applyNumberFormat="1" applyFont="1" applyBorder="1"/>
    <xf numFmtId="1" fontId="1" fillId="0" borderId="8" xfId="0" applyNumberFormat="1" applyFont="1" applyBorder="1"/>
    <xf numFmtId="2" fontId="1" fillId="0" borderId="3" xfId="0" applyNumberFormat="1" applyFont="1" applyBorder="1"/>
    <xf numFmtId="1" fontId="1" fillId="0" borderId="3" xfId="0" applyNumberFormat="1" applyFont="1" applyBorder="1"/>
    <xf numFmtId="1" fontId="1" fillId="0" borderId="6" xfId="0" applyNumberFormat="1" applyFont="1" applyBorder="1"/>
    <xf numFmtId="2" fontId="1" fillId="0" borderId="4" xfId="0" applyNumberFormat="1" applyFont="1" applyBorder="1"/>
    <xf numFmtId="1" fontId="1" fillId="0" borderId="4" xfId="0" applyNumberFormat="1" applyFont="1" applyBorder="1"/>
    <xf numFmtId="1" fontId="1" fillId="0" borderId="7" xfId="0" applyNumberFormat="1" applyFont="1" applyBorder="1"/>
    <xf numFmtId="2" fontId="0" fillId="0" borderId="11" xfId="0" applyNumberFormat="1" applyBorder="1" applyAlignment="1">
      <alignment vertical="top"/>
    </xf>
    <xf numFmtId="2" fontId="0" fillId="0" borderId="12" xfId="0" applyNumberFormat="1" applyBorder="1" applyAlignment="1">
      <alignment vertical="top"/>
    </xf>
    <xf numFmtId="2" fontId="0" fillId="0" borderId="13" xfId="0" applyNumberFormat="1" applyBorder="1" applyAlignment="1">
      <alignment vertical="top"/>
    </xf>
    <xf numFmtId="2" fontId="0" fillId="0" borderId="14" xfId="0" applyNumberFormat="1" applyBorder="1" applyAlignment="1">
      <alignment vertical="top"/>
    </xf>
    <xf numFmtId="2" fontId="0" fillId="0" borderId="15" xfId="0" applyNumberFormat="1" applyBorder="1" applyAlignment="1">
      <alignment vertical="top"/>
    </xf>
    <xf numFmtId="2" fontId="0" fillId="0" borderId="16" xfId="0" applyNumberFormat="1" applyBorder="1" applyAlignment="1">
      <alignment vertical="top"/>
    </xf>
    <xf numFmtId="2" fontId="1" fillId="0" borderId="17" xfId="0" applyNumberFormat="1" applyFont="1" applyBorder="1" applyAlignment="1"/>
    <xf numFmtId="0" fontId="0" fillId="0" borderId="18" xfId="0" applyBorder="1" applyAlignment="1"/>
    <xf numFmtId="2" fontId="1" fillId="0" borderId="11" xfId="0" applyNumberFormat="1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14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view="pageLayout" topLeftCell="A7" zoomScaleNormal="100" workbookViewId="0">
      <selection activeCell="J31" sqref="J31"/>
    </sheetView>
  </sheetViews>
  <sheetFormatPr defaultRowHeight="15"/>
  <cols>
    <col min="1" max="1" width="9.140625" style="1"/>
    <col min="2" max="2" width="11.5703125" style="1" bestFit="1" customWidth="1"/>
    <col min="3" max="3" width="8.5703125" style="1" bestFit="1" customWidth="1"/>
    <col min="4" max="5" width="9.140625" style="1"/>
    <col min="6" max="6" width="8.85546875" style="1" bestFit="1" customWidth="1"/>
    <col min="7" max="10" width="9.140625" style="1"/>
    <col min="11" max="13" width="10.5703125" style="1" bestFit="1" customWidth="1"/>
    <col min="14" max="16384" width="9.140625" style="1"/>
  </cols>
  <sheetData>
    <row r="1" spans="1:13" s="4" customFormat="1">
      <c r="A1" s="4" t="s">
        <v>1</v>
      </c>
    </row>
    <row r="3" spans="1:13" s="2" customFormat="1" ht="30">
      <c r="A3" s="18" t="s">
        <v>8</v>
      </c>
      <c r="B3" s="18" t="s">
        <v>2</v>
      </c>
      <c r="C3" s="18" t="s">
        <v>3</v>
      </c>
      <c r="D3" s="18" t="s">
        <v>4</v>
      </c>
      <c r="E3" s="18" t="s">
        <v>28</v>
      </c>
      <c r="F3" s="18" t="s">
        <v>5</v>
      </c>
      <c r="G3" s="18" t="s">
        <v>10</v>
      </c>
      <c r="H3" s="18" t="s">
        <v>6</v>
      </c>
      <c r="I3" s="18" t="s">
        <v>7</v>
      </c>
      <c r="J3" s="18" t="s">
        <v>15</v>
      </c>
      <c r="K3" s="18" t="s">
        <v>16</v>
      </c>
      <c r="L3" s="18" t="s">
        <v>17</v>
      </c>
      <c r="M3" s="18" t="s">
        <v>18</v>
      </c>
    </row>
    <row r="4" spans="1:13">
      <c r="A4" s="3" t="s">
        <v>9</v>
      </c>
      <c r="B4" s="5">
        <v>14236271</v>
      </c>
      <c r="C4" s="5">
        <v>42923</v>
      </c>
      <c r="D4" s="3">
        <v>332</v>
      </c>
      <c r="E4" s="3">
        <f>(D4/1.2)</f>
        <v>276.66666666666669</v>
      </c>
      <c r="F4" s="3">
        <v>274</v>
      </c>
      <c r="G4" s="3">
        <f>(F4/1.2)</f>
        <v>228.33333333333334</v>
      </c>
      <c r="H4" s="3">
        <f>(E4*0.75)</f>
        <v>207.5</v>
      </c>
      <c r="I4" s="3">
        <f>(E4*0.7)</f>
        <v>193.66666666666666</v>
      </c>
      <c r="J4" s="3">
        <f>(C4/38)</f>
        <v>1129.5526315789473</v>
      </c>
      <c r="K4" s="3">
        <f>(J4*G4)</f>
        <v>257914.51754385963</v>
      </c>
      <c r="L4" s="3">
        <f>(J4*H4)</f>
        <v>234382.17105263157</v>
      </c>
      <c r="M4" s="3">
        <f>(J4*I4)</f>
        <v>218756.69298245612</v>
      </c>
    </row>
    <row r="5" spans="1:13">
      <c r="A5" s="3" t="s">
        <v>11</v>
      </c>
      <c r="B5" s="5">
        <v>14340334</v>
      </c>
      <c r="C5" s="5">
        <v>43474</v>
      </c>
      <c r="D5" s="3">
        <v>330</v>
      </c>
      <c r="E5" s="3">
        <f>(D5/1.2)</f>
        <v>275</v>
      </c>
      <c r="F5" s="3">
        <v>272</v>
      </c>
      <c r="G5" s="3">
        <f>(F5/1.2)</f>
        <v>226.66666666666669</v>
      </c>
      <c r="H5" s="3">
        <f>(E5*0.75)</f>
        <v>206.25</v>
      </c>
      <c r="I5" s="3">
        <f>(E5*0.7)</f>
        <v>192.5</v>
      </c>
      <c r="J5" s="3">
        <f>(C5/27)</f>
        <v>1610.148148148148</v>
      </c>
      <c r="K5" s="3">
        <f>(J5*G5)</f>
        <v>364966.91358024691</v>
      </c>
      <c r="L5" s="3">
        <f>(J5*H5)</f>
        <v>332093.05555555556</v>
      </c>
      <c r="M5" s="3">
        <f>(J5*I5)</f>
        <v>309953.51851851848</v>
      </c>
    </row>
    <row r="6" spans="1:13">
      <c r="A6" s="7" t="s">
        <v>12</v>
      </c>
      <c r="B6" s="22">
        <v>17133587</v>
      </c>
      <c r="C6" s="22">
        <v>50066</v>
      </c>
      <c r="D6" s="7">
        <v>342</v>
      </c>
      <c r="E6" s="7">
        <f>(D6/1.2)</f>
        <v>285</v>
      </c>
      <c r="F6" s="7">
        <v>282</v>
      </c>
      <c r="G6" s="7">
        <f>(F6/1.2)</f>
        <v>235</v>
      </c>
      <c r="H6" s="7">
        <f>(E6*0.75)</f>
        <v>213.75</v>
      </c>
      <c r="I6" s="7">
        <f>(E6*0.7)</f>
        <v>199.5</v>
      </c>
      <c r="J6" s="7">
        <f>(C6/18)</f>
        <v>2781.4444444444443</v>
      </c>
      <c r="K6" s="7">
        <f>(J6*G6)</f>
        <v>653639.44444444438</v>
      </c>
      <c r="L6" s="7">
        <f>(J6*H6)</f>
        <v>594533.75</v>
      </c>
      <c r="M6" s="7">
        <f>(J6*I6)</f>
        <v>554898.16666666663</v>
      </c>
    </row>
    <row r="8" spans="1:13" s="4" customFormat="1">
      <c r="A8" s="4" t="s">
        <v>13</v>
      </c>
    </row>
    <row r="10" spans="1:13" s="6" customFormat="1" ht="30">
      <c r="A10" s="19" t="s">
        <v>8</v>
      </c>
      <c r="B10" s="19" t="s">
        <v>2</v>
      </c>
      <c r="C10" s="19" t="s">
        <v>3</v>
      </c>
      <c r="D10" s="19" t="s">
        <v>4</v>
      </c>
      <c r="E10" s="19" t="s">
        <v>28</v>
      </c>
      <c r="F10" s="19" t="s">
        <v>5</v>
      </c>
      <c r="G10" s="19" t="s">
        <v>10</v>
      </c>
      <c r="H10" s="19" t="s">
        <v>6</v>
      </c>
      <c r="I10" s="19" t="s">
        <v>7</v>
      </c>
      <c r="J10" s="19" t="s">
        <v>15</v>
      </c>
      <c r="K10" s="19" t="s">
        <v>16</v>
      </c>
      <c r="L10" s="19" t="s">
        <v>17</v>
      </c>
      <c r="M10" s="19" t="s">
        <v>18</v>
      </c>
    </row>
    <row r="11" spans="1:13">
      <c r="A11" s="3" t="s">
        <v>9</v>
      </c>
      <c r="B11" s="3">
        <v>12222694</v>
      </c>
      <c r="C11" s="3">
        <v>21545</v>
      </c>
      <c r="D11" s="3">
        <v>567</v>
      </c>
      <c r="E11" s="3">
        <f>(D11/1.2)</f>
        <v>472.5</v>
      </c>
      <c r="F11" s="3">
        <v>468</v>
      </c>
      <c r="G11" s="3">
        <f>(F11/1.2)</f>
        <v>390</v>
      </c>
      <c r="H11" s="3">
        <f>(E11*0.75)</f>
        <v>354.375</v>
      </c>
      <c r="I11" s="3">
        <f>(E11*0.7)</f>
        <v>330.75</v>
      </c>
      <c r="J11" s="3">
        <f>(C11/38)</f>
        <v>566.97368421052636</v>
      </c>
      <c r="K11" s="3">
        <f>(J11*G11)</f>
        <v>221119.73684210528</v>
      </c>
      <c r="L11" s="3">
        <f>(J11*H11)</f>
        <v>200921.29934210528</v>
      </c>
      <c r="M11" s="3">
        <f>(J11*I11)</f>
        <v>187526.5460526316</v>
      </c>
    </row>
    <row r="12" spans="1:13">
      <c r="A12" s="3" t="s">
        <v>11</v>
      </c>
      <c r="B12" s="3">
        <v>15386344</v>
      </c>
      <c r="C12" s="3">
        <v>27071</v>
      </c>
      <c r="D12" s="3">
        <v>568</v>
      </c>
      <c r="E12" s="3">
        <f>(D12/1.2)</f>
        <v>473.33333333333337</v>
      </c>
      <c r="F12" s="3">
        <v>469</v>
      </c>
      <c r="G12" s="3">
        <f>(F12/1.2)</f>
        <v>390.83333333333337</v>
      </c>
      <c r="H12" s="3">
        <f>(E12*0.75)</f>
        <v>355</v>
      </c>
      <c r="I12" s="3">
        <f>(E12*0.7)</f>
        <v>331.33333333333331</v>
      </c>
      <c r="J12" s="3">
        <f>(C12/27)</f>
        <v>1002.6296296296297</v>
      </c>
      <c r="K12" s="3">
        <f>(J12*G12)</f>
        <v>391861.08024691365</v>
      </c>
      <c r="L12" s="3">
        <f>(J12*H12)</f>
        <v>355933.51851851854</v>
      </c>
      <c r="M12" s="3">
        <f>(J12*I12)</f>
        <v>332204.61728395062</v>
      </c>
    </row>
    <row r="13" spans="1:13">
      <c r="A13" s="7" t="s">
        <v>12</v>
      </c>
      <c r="B13" s="7">
        <v>16081824</v>
      </c>
      <c r="C13" s="7">
        <v>25120</v>
      </c>
      <c r="D13" s="7">
        <v>640</v>
      </c>
      <c r="E13" s="7">
        <f>(D13/1.2)</f>
        <v>533.33333333333337</v>
      </c>
      <c r="F13" s="7">
        <v>528</v>
      </c>
      <c r="G13" s="7">
        <f>(F13/1.2)</f>
        <v>440</v>
      </c>
      <c r="H13" s="7">
        <f>(E13*0.75)</f>
        <v>400</v>
      </c>
      <c r="I13" s="7">
        <f>(E13*0.7)</f>
        <v>373.33333333333331</v>
      </c>
      <c r="J13" s="7">
        <f>(C13/18)</f>
        <v>1395.5555555555557</v>
      </c>
      <c r="K13" s="7">
        <f>(J13*G13)</f>
        <v>614044.4444444445</v>
      </c>
      <c r="L13" s="7">
        <f>(J13*H13)</f>
        <v>558222.22222222225</v>
      </c>
      <c r="M13" s="7">
        <f>(J13*I13)</f>
        <v>521007.40740740742</v>
      </c>
    </row>
    <row r="15" spans="1:13" s="4" customFormat="1">
      <c r="A15" s="4" t="s">
        <v>14</v>
      </c>
    </row>
    <row r="17" spans="1:13" s="6" customFormat="1" ht="30">
      <c r="A17" s="19" t="s">
        <v>8</v>
      </c>
      <c r="B17" s="19" t="s">
        <v>2</v>
      </c>
      <c r="C17" s="19" t="s">
        <v>3</v>
      </c>
      <c r="D17" s="19" t="s">
        <v>4</v>
      </c>
      <c r="E17" s="19" t="s">
        <v>28</v>
      </c>
      <c r="F17" s="19" t="s">
        <v>5</v>
      </c>
      <c r="G17" s="19" t="s">
        <v>10</v>
      </c>
      <c r="H17" s="19" t="s">
        <v>6</v>
      </c>
      <c r="I17" s="19" t="s">
        <v>7</v>
      </c>
      <c r="J17" s="19" t="s">
        <v>15</v>
      </c>
      <c r="K17" s="19" t="s">
        <v>16</v>
      </c>
      <c r="L17" s="19" t="s">
        <v>17</v>
      </c>
      <c r="M17" s="19" t="s">
        <v>18</v>
      </c>
    </row>
    <row r="18" spans="1:13">
      <c r="A18" s="3" t="s">
        <v>9</v>
      </c>
      <c r="B18" s="3">
        <v>11666666</v>
      </c>
      <c r="C18" s="3">
        <v>8365</v>
      </c>
      <c r="D18" s="3">
        <v>1395</v>
      </c>
      <c r="E18" s="3">
        <f>(D18/1.2)</f>
        <v>1162.5</v>
      </c>
      <c r="F18" s="3">
        <v>1151</v>
      </c>
      <c r="G18" s="3">
        <f>(F18/1.2)</f>
        <v>959.16666666666674</v>
      </c>
      <c r="H18" s="3">
        <f>(E18*0.75)</f>
        <v>871.875</v>
      </c>
      <c r="I18" s="3">
        <f>(E18*0.7)</f>
        <v>813.75</v>
      </c>
      <c r="J18" s="3">
        <f>(C18/38)</f>
        <v>220.13157894736841</v>
      </c>
      <c r="K18" s="3">
        <f>(J18*G18)</f>
        <v>211142.87280701756</v>
      </c>
      <c r="L18" s="3">
        <f>(J18*H18)</f>
        <v>191927.22039473683</v>
      </c>
      <c r="M18" s="3">
        <f>(J18*I18)</f>
        <v>179132.07236842104</v>
      </c>
    </row>
    <row r="19" spans="1:13">
      <c r="A19" s="3" t="s">
        <v>11</v>
      </c>
      <c r="B19" s="3">
        <v>7941506</v>
      </c>
      <c r="C19" s="3">
        <v>5820</v>
      </c>
      <c r="D19" s="3">
        <v>1365</v>
      </c>
      <c r="E19" s="3">
        <f>(D19/1.2)</f>
        <v>1137.5</v>
      </c>
      <c r="F19" s="3">
        <v>1126</v>
      </c>
      <c r="G19" s="3">
        <f>(F19/1.2)</f>
        <v>938.33333333333337</v>
      </c>
      <c r="H19" s="3">
        <f>(E19*0.75)</f>
        <v>853.125</v>
      </c>
      <c r="I19" s="3">
        <f>(E19*0.7)</f>
        <v>796.25</v>
      </c>
      <c r="J19" s="3">
        <f>(C19/27)</f>
        <v>215.55555555555554</v>
      </c>
      <c r="K19" s="3">
        <f>(J19*G19)</f>
        <v>202262.96296296295</v>
      </c>
      <c r="L19" s="3">
        <f>(J19*H19)</f>
        <v>183895.83333333331</v>
      </c>
      <c r="M19" s="3">
        <f>(J19*I19)</f>
        <v>171636.11111111109</v>
      </c>
    </row>
    <row r="20" spans="1:13">
      <c r="A20" s="7" t="s">
        <v>12</v>
      </c>
      <c r="B20" s="7">
        <v>9031750</v>
      </c>
      <c r="C20" s="7">
        <v>6611</v>
      </c>
      <c r="D20" s="7">
        <v>1366</v>
      </c>
      <c r="E20" s="7">
        <f>(D20/1.2)</f>
        <v>1138.3333333333335</v>
      </c>
      <c r="F20" s="7">
        <v>1127</v>
      </c>
      <c r="G20" s="7">
        <f>(F20/1.2)</f>
        <v>939.16666666666674</v>
      </c>
      <c r="H20" s="7">
        <f>(E20*0.75)</f>
        <v>853.75000000000011</v>
      </c>
      <c r="I20" s="7">
        <f>(E20*0.7)</f>
        <v>796.83333333333337</v>
      </c>
      <c r="J20" s="7">
        <f>(C20/18)</f>
        <v>367.27777777777777</v>
      </c>
      <c r="K20" s="7">
        <f>(J20*G20)</f>
        <v>344935.04629629629</v>
      </c>
      <c r="L20" s="7">
        <f>(J20*H20)</f>
        <v>313563.40277777781</v>
      </c>
      <c r="M20" s="7">
        <f>(J20*I20)</f>
        <v>292659.17592592596</v>
      </c>
    </row>
    <row r="22" spans="1:13">
      <c r="A22" s="4" t="s">
        <v>20</v>
      </c>
      <c r="B22" s="4"/>
      <c r="C22" s="4"/>
      <c r="D22" s="4"/>
      <c r="E22" s="4"/>
      <c r="H22" s="38" t="s">
        <v>19</v>
      </c>
      <c r="I22" s="39"/>
      <c r="J22" s="3" t="s">
        <v>9</v>
      </c>
      <c r="K22" s="3">
        <f t="shared" ref="K22:M24" si="0">(K4+K11+K18)</f>
        <v>690177.12719298247</v>
      </c>
      <c r="L22" s="3">
        <f t="shared" si="0"/>
        <v>627230.69078947371</v>
      </c>
      <c r="M22" s="3">
        <f t="shared" si="0"/>
        <v>585415.31140350876</v>
      </c>
    </row>
    <row r="23" spans="1:13" ht="15.75" thickBot="1">
      <c r="J23" s="3" t="s">
        <v>11</v>
      </c>
      <c r="K23" s="3">
        <f t="shared" si="0"/>
        <v>959090.95679012348</v>
      </c>
      <c r="L23" s="3">
        <f t="shared" si="0"/>
        <v>871922.40740740742</v>
      </c>
      <c r="M23" s="3">
        <f t="shared" si="0"/>
        <v>813794.24691358022</v>
      </c>
    </row>
    <row r="24" spans="1:13" ht="30.75" thickBot="1">
      <c r="A24" s="20" t="s">
        <v>0</v>
      </c>
      <c r="B24" s="20" t="s">
        <v>24</v>
      </c>
      <c r="C24" s="20" t="s">
        <v>21</v>
      </c>
      <c r="D24" s="20" t="s">
        <v>22</v>
      </c>
      <c r="E24" s="21" t="s">
        <v>23</v>
      </c>
      <c r="J24" s="7" t="s">
        <v>12</v>
      </c>
      <c r="K24" s="7">
        <f t="shared" si="0"/>
        <v>1612618.9351851852</v>
      </c>
      <c r="L24" s="7">
        <f t="shared" si="0"/>
        <v>1466319.375</v>
      </c>
      <c r="M24" s="7">
        <f t="shared" si="0"/>
        <v>1368564.75</v>
      </c>
    </row>
    <row r="25" spans="1:13">
      <c r="A25" s="32" t="s">
        <v>9</v>
      </c>
      <c r="B25" s="8" t="s">
        <v>25</v>
      </c>
      <c r="C25" s="11">
        <f>(J4)</f>
        <v>1129.5526315789473</v>
      </c>
      <c r="D25" s="11">
        <f>(C25/12)</f>
        <v>94.129385964912274</v>
      </c>
      <c r="E25" s="14">
        <f>(C25/52)</f>
        <v>21.722165991902834</v>
      </c>
    </row>
    <row r="26" spans="1:13" s="4" customFormat="1">
      <c r="A26" s="34"/>
      <c r="B26" s="9" t="s">
        <v>26</v>
      </c>
      <c r="C26" s="12">
        <f>(J11)</f>
        <v>566.97368421052636</v>
      </c>
      <c r="D26" s="12">
        <f t="shared" ref="D26:D33" si="1">(C26/12)</f>
        <v>47.247807017543863</v>
      </c>
      <c r="E26" s="15">
        <f t="shared" ref="E26:E33" si="2">(C26/52)</f>
        <v>10.903340080971661</v>
      </c>
    </row>
    <row r="27" spans="1:13" ht="15.75" thickBot="1">
      <c r="A27" s="35"/>
      <c r="B27" s="10" t="s">
        <v>27</v>
      </c>
      <c r="C27" s="13">
        <f>(J18)</f>
        <v>220.13157894736841</v>
      </c>
      <c r="D27" s="13">
        <f t="shared" si="1"/>
        <v>18.344298245614034</v>
      </c>
      <c r="E27" s="16">
        <f t="shared" si="2"/>
        <v>4.2332995951417001</v>
      </c>
    </row>
    <row r="28" spans="1:13" s="2" customFormat="1">
      <c r="A28" s="33" t="s">
        <v>11</v>
      </c>
      <c r="B28" s="8" t="s">
        <v>25</v>
      </c>
      <c r="C28" s="11">
        <f>(J5)</f>
        <v>1610.148148148148</v>
      </c>
      <c r="D28" s="11">
        <f t="shared" si="1"/>
        <v>134.17901234567901</v>
      </c>
      <c r="E28" s="17">
        <f t="shared" si="2"/>
        <v>30.964387464387464</v>
      </c>
    </row>
    <row r="29" spans="1:13">
      <c r="A29" s="36"/>
      <c r="B29" s="9" t="s">
        <v>26</v>
      </c>
      <c r="C29" s="12">
        <f>(J12)</f>
        <v>1002.6296296296297</v>
      </c>
      <c r="D29" s="12">
        <f t="shared" si="1"/>
        <v>83.552469135802468</v>
      </c>
      <c r="E29" s="15">
        <f t="shared" si="2"/>
        <v>19.281339031339034</v>
      </c>
    </row>
    <row r="30" spans="1:13" ht="15.75" thickBot="1">
      <c r="A30" s="37"/>
      <c r="B30" s="10" t="s">
        <v>27</v>
      </c>
      <c r="C30" s="13">
        <f>(J19)</f>
        <v>215.55555555555554</v>
      </c>
      <c r="D30" s="13">
        <f t="shared" si="1"/>
        <v>17.962962962962962</v>
      </c>
      <c r="E30" s="16">
        <f t="shared" si="2"/>
        <v>4.1452991452991448</v>
      </c>
    </row>
    <row r="31" spans="1:13">
      <c r="A31" s="40" t="s">
        <v>12</v>
      </c>
      <c r="B31" s="23" t="s">
        <v>25</v>
      </c>
      <c r="C31" s="24">
        <f>(J6)</f>
        <v>2781.4444444444443</v>
      </c>
      <c r="D31" s="24">
        <f t="shared" si="1"/>
        <v>231.78703703703704</v>
      </c>
      <c r="E31" s="25">
        <f t="shared" si="2"/>
        <v>53.489316239316238</v>
      </c>
    </row>
    <row r="32" spans="1:13">
      <c r="A32" s="41"/>
      <c r="B32" s="26" t="s">
        <v>26</v>
      </c>
      <c r="C32" s="27">
        <f>(J13)</f>
        <v>1395.5555555555557</v>
      </c>
      <c r="D32" s="27">
        <f t="shared" si="1"/>
        <v>116.2962962962963</v>
      </c>
      <c r="E32" s="28">
        <f t="shared" si="2"/>
        <v>26.837606837606838</v>
      </c>
    </row>
    <row r="33" spans="1:5" ht="15.75" thickBot="1">
      <c r="A33" s="42"/>
      <c r="B33" s="29" t="s">
        <v>27</v>
      </c>
      <c r="C33" s="30">
        <f>(J20)</f>
        <v>367.27777777777777</v>
      </c>
      <c r="D33" s="30">
        <f t="shared" si="1"/>
        <v>30.606481481481481</v>
      </c>
      <c r="E33" s="31">
        <f t="shared" si="2"/>
        <v>7.0630341880341883</v>
      </c>
    </row>
  </sheetData>
  <mergeCells count="2">
    <mergeCell ref="H22:I22"/>
    <mergeCell ref="A31:A33"/>
  </mergeCells>
  <phoneticPr fontId="0" type="noConversion"/>
  <pageMargins left="0.7" right="0.7" top="0.75" bottom="0.75" header="0.3" footer="0.3"/>
  <pageSetup paperSize="9" scale="89" orientation="landscape" verticalDpi="0" r:id="rId1"/>
  <headerFooter>
    <oddHeader>&amp;C&amp;"-,Bold"PCT Government proposals - figures for London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Bird</dc:creator>
  <cp:lastModifiedBy>michaelt</cp:lastModifiedBy>
  <cp:lastPrinted>2013-04-29T10:58:28Z</cp:lastPrinted>
  <dcterms:created xsi:type="dcterms:W3CDTF">2013-04-29T09:06:51Z</dcterms:created>
  <dcterms:modified xsi:type="dcterms:W3CDTF">2013-05-02T12:57:13Z</dcterms:modified>
</cp:coreProperties>
</file>